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FINFACTORY2\Downloads\"/>
    </mc:Choice>
  </mc:AlternateContent>
  <xr:revisionPtr revIDLastSave="0" documentId="13_ncr:1_{0DED9BCE-78C0-4DF9-B54C-315C3E7DDF9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алькулятор" sheetId="1" r:id="rId1"/>
    <sheet name="Справочник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7" i="1" l="1"/>
  <c r="B22" i="1"/>
  <c r="B23" i="1" s="1"/>
  <c r="B21" i="1"/>
  <c r="E18" i="1"/>
  <c r="F18" i="1" s="1"/>
  <c r="E17" i="1"/>
  <c r="F17" i="1" s="1"/>
  <c r="E16" i="1"/>
  <c r="F16" i="1" s="1"/>
  <c r="E15" i="1"/>
  <c r="F15" i="1" s="1"/>
  <c r="B26" i="1" s="1"/>
  <c r="E14" i="1"/>
  <c r="F14" i="1" s="1"/>
  <c r="B24" i="1" s="1"/>
  <c r="F6" i="1"/>
  <c r="B28" i="1" l="1"/>
  <c r="B25" i="1"/>
  <c r="B29" i="1" l="1"/>
  <c r="F8" i="1"/>
  <c r="B30" i="1"/>
  <c r="F5" i="1" s="1"/>
  <c r="F7" i="1" s="1"/>
  <c r="F9" i="1"/>
</calcChain>
</file>

<file path=xl/sharedStrings.xml><?xml version="1.0" encoding="utf-8"?>
<sst xmlns="http://schemas.openxmlformats.org/spreadsheetml/2006/main" count="57" uniqueCount="42">
  <si>
    <t>Калькулятор реальной стоимости факторинга</t>
  </si>
  <si>
    <t>Параметры сделки</t>
  </si>
  <si>
    <t>Результат</t>
  </si>
  <si>
    <t>Сумма УПД, ₽</t>
  </si>
  <si>
    <t>Реальная стоимость финансирования</t>
  </si>
  <si>
    <t>Коэффициент первого платежа</t>
  </si>
  <si>
    <t>Ставка по договору</t>
  </si>
  <si>
    <t>Срок финансирования, календарных дней</t>
  </si>
  <si>
    <t>Разница</t>
  </si>
  <si>
    <t>Ставка факторинга, % годовых без НДС</t>
  </si>
  <si>
    <t>Фактически поступит на счет</t>
  </si>
  <si>
    <t>Момент удержания платы за финансирование</t>
  </si>
  <si>
    <t>Авансом</t>
  </si>
  <si>
    <t>Общая стоимость финансирования</t>
  </si>
  <si>
    <t>НДС на комиссии при удержании авансом</t>
  </si>
  <si>
    <t>Комиссии</t>
  </si>
  <si>
    <t>Название комиссии</t>
  </si>
  <si>
    <t>Размер, %</t>
  </si>
  <si>
    <t>База расчета</t>
  </si>
  <si>
    <t>Момент удержания</t>
  </si>
  <si>
    <t>Сумма без НДС</t>
  </si>
  <si>
    <t>Сумма к учету</t>
  </si>
  <si>
    <t>Аудит</t>
  </si>
  <si>
    <t>Сумма УПД</t>
  </si>
  <si>
    <t>Обработка УПД</t>
  </si>
  <si>
    <t>В конце</t>
  </si>
  <si>
    <t>Комиссия 3</t>
  </si>
  <si>
    <t>Комиссия 4</t>
  </si>
  <si>
    <t>Комиссия 5</t>
  </si>
  <si>
    <t>Расшифровка</t>
  </si>
  <si>
    <t>Первый платеж до удержаний</t>
  </si>
  <si>
    <t>Плата за финансирование без НДС</t>
  </si>
  <si>
    <t>Плата за финансирование к учету</t>
  </si>
  <si>
    <t>Комиссии авансом</t>
  </si>
  <si>
    <t>Комиссии в конце</t>
  </si>
  <si>
    <t>Плата за финансирование в конце</t>
  </si>
  <si>
    <t>Фактически полученные деньги</t>
  </si>
  <si>
    <t>Эффективная ставка</t>
  </si>
  <si>
    <t>Примечание</t>
  </si>
  <si>
    <t>Сумма финансирования</t>
  </si>
  <si>
    <t>Справочно: календарные дни. Ставка считается относительно фактически полученных денег.</t>
  </si>
  <si>
    <t>Если удержание происходит авансом, сумма учитывается с НДС и уменьшает фактически поступившие деньги. Если удержание происходит в конце, НДС не учитывается.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</si>
</sst>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₽;[Red]\(#,##0\ \₽\);\-"/>
  </numFmts>
  <fonts count="9">
    <font>
      <sz val="11"/>
      <name val="Carlito"/>
    </font>
    <font>
      <b/>
      <sz val="20"/>
      <color rgb="FF0B122E"/>
      <name val="Carlito"/>
    </font>
    <font>
      <sz val="11"/>
      <color rgb="FF5B6475"/>
      <name val="Carlito"/>
    </font>
    <font>
      <b/>
      <sz val="11"/>
      <color rgb="FFFFFFFF"/>
      <name val="Carlito"/>
    </font>
    <font>
      <b/>
      <sz val="11"/>
      <color rgb="FF0B122E"/>
      <name val="Carlito"/>
    </font>
    <font>
      <b/>
      <sz val="11"/>
      <color rgb="FF0057E7"/>
      <name val="Carlito"/>
    </font>
    <font>
      <sz val="11"/>
      <color rgb="FF0000FF"/>
      <name val="Carlito"/>
    </font>
    <font>
      <sz val="11"/>
      <color rgb="FF000000"/>
      <name val="Carlito"/>
    </font>
    <font>
      <sz val="1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0B122E"/>
      </patternFill>
    </fill>
    <fill>
      <patternFill patternType="solid">
        <fgColor rgb="FF1F2A44"/>
      </patternFill>
    </fill>
    <fill>
      <patternFill patternType="solid">
        <fgColor rgb="FFEAF3FF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18">
    <xf numFmtId="0" fontId="0" fillId="0" borderId="0" xfId="0"/>
    <xf numFmtId="0" fontId="3" fillId="2" borderId="0" xfId="1" applyFont="1" applyFill="1"/>
    <xf numFmtId="0" fontId="0" fillId="0" borderId="0" xfId="1" applyFont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3" fillId="4" borderId="0" xfId="1" applyFont="1" applyFill="1" applyAlignment="1">
      <alignment vertical="center" wrapText="1"/>
    </xf>
    <xf numFmtId="164" fontId="6" fillId="5" borderId="0" xfId="1" applyNumberFormat="1" applyFont="1" applyFill="1" applyAlignment="1">
      <alignment vertical="center" wrapText="1"/>
    </xf>
    <xf numFmtId="0" fontId="4" fillId="4" borderId="0" xfId="1" applyFont="1" applyFill="1" applyAlignment="1">
      <alignment vertical="center" wrapText="1"/>
    </xf>
    <xf numFmtId="10" fontId="5" fillId="4" borderId="0" xfId="1" applyNumberFormat="1" applyFont="1" applyFill="1" applyAlignment="1">
      <alignment vertical="center" wrapText="1"/>
    </xf>
    <xf numFmtId="9" fontId="6" fillId="5" borderId="0" xfId="1" applyNumberFormat="1" applyFont="1" applyFill="1" applyAlignment="1">
      <alignment vertical="center" wrapText="1"/>
    </xf>
    <xf numFmtId="0" fontId="6" fillId="5" borderId="0" xfId="1" applyFont="1" applyFill="1" applyAlignment="1">
      <alignment vertical="center" wrapText="1"/>
    </xf>
    <xf numFmtId="10" fontId="6" fillId="5" borderId="0" xfId="1" applyNumberFormat="1" applyFont="1" applyFill="1" applyAlignment="1">
      <alignment vertical="center" wrapText="1"/>
    </xf>
    <xf numFmtId="164" fontId="5" fillId="4" borderId="0" xfId="1" applyNumberFormat="1" applyFont="1" applyFill="1" applyAlignment="1">
      <alignment vertical="center" wrapText="1"/>
    </xf>
    <xf numFmtId="0" fontId="3" fillId="3" borderId="0" xfId="1" applyFont="1" applyFill="1" applyAlignment="1">
      <alignment vertical="center" wrapText="1"/>
    </xf>
    <xf numFmtId="164" fontId="7" fillId="0" borderId="0" xfId="1" applyNumberFormat="1" applyFont="1" applyAlignment="1">
      <alignment vertical="center" wrapText="1"/>
    </xf>
    <xf numFmtId="10" fontId="7" fillId="0" borderId="0" xfId="1" applyNumberFormat="1" applyFont="1" applyAlignment="1">
      <alignment vertical="center" wrapText="1"/>
    </xf>
    <xf numFmtId="0" fontId="1" fillId="0" borderId="0" xfId="1" applyFont="1" applyAlignment="1">
      <alignment vertical="center" wrapText="1"/>
    </xf>
    <xf numFmtId="0" fontId="0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A30" sqref="A30"/>
    </sheetView>
  </sheetViews>
  <sheetFormatPr defaultRowHeight="13.8"/>
  <cols>
    <col min="1" max="1" width="34" customWidth="1"/>
    <col min="2" max="2" width="18" customWidth="1"/>
    <col min="3" max="3" width="24" customWidth="1"/>
    <col min="4" max="4" width="20" customWidth="1"/>
    <col min="5" max="5" width="34" customWidth="1"/>
    <col min="6" max="6" width="22" customWidth="1"/>
    <col min="7" max="8" width="8" customWidth="1"/>
  </cols>
  <sheetData>
    <row r="1" spans="1:8" ht="19.2" customHeight="1">
      <c r="A1" s="15" t="s">
        <v>0</v>
      </c>
      <c r="B1" s="16"/>
      <c r="C1" s="16"/>
      <c r="D1" s="16"/>
      <c r="E1" s="16"/>
      <c r="F1" s="16"/>
      <c r="G1" s="16"/>
      <c r="H1" s="16"/>
    </row>
    <row r="2" spans="1:8" ht="19.2" customHeight="1">
      <c r="A2" s="17" t="s">
        <v>40</v>
      </c>
      <c r="B2" s="16"/>
      <c r="C2" s="16"/>
      <c r="D2" s="16"/>
      <c r="E2" s="16"/>
      <c r="F2" s="16"/>
      <c r="G2" s="16"/>
      <c r="H2" s="16"/>
    </row>
    <row r="3" spans="1:8" ht="19.2" customHeight="1">
      <c r="A3" s="2"/>
      <c r="B3" s="2"/>
      <c r="C3" s="2"/>
      <c r="D3" s="2"/>
      <c r="E3" s="2"/>
      <c r="F3" s="2"/>
      <c r="G3" s="2"/>
      <c r="H3" s="2"/>
    </row>
    <row r="4" spans="1:8" ht="19.2" customHeight="1">
      <c r="A4" s="3" t="s">
        <v>1</v>
      </c>
      <c r="B4" s="3"/>
      <c r="C4" s="3"/>
      <c r="D4" s="3"/>
      <c r="E4" s="4" t="s">
        <v>2</v>
      </c>
      <c r="F4" s="4"/>
      <c r="G4" s="3"/>
      <c r="H4" s="3"/>
    </row>
    <row r="5" spans="1:8" ht="19.2" customHeight="1">
      <c r="A5" s="2" t="s">
        <v>3</v>
      </c>
      <c r="B5" s="5">
        <v>1000000</v>
      </c>
      <c r="C5" s="2"/>
      <c r="D5" s="2"/>
      <c r="E5" s="6" t="s">
        <v>4</v>
      </c>
      <c r="F5" s="7">
        <f>B30</f>
        <v>0.27517849090355134</v>
      </c>
      <c r="G5" s="2"/>
      <c r="H5" s="2"/>
    </row>
    <row r="6" spans="1:8" ht="19.2" customHeight="1">
      <c r="A6" s="2" t="s">
        <v>5</v>
      </c>
      <c r="B6" s="8">
        <v>1</v>
      </c>
      <c r="C6" s="2"/>
      <c r="D6" s="2"/>
      <c r="E6" s="6" t="s">
        <v>6</v>
      </c>
      <c r="F6" s="7">
        <f>B8</f>
        <v>0.2</v>
      </c>
      <c r="G6" s="2"/>
      <c r="H6" s="2"/>
    </row>
    <row r="7" spans="1:8" ht="19.2" customHeight="1">
      <c r="A7" s="2" t="s">
        <v>7</v>
      </c>
      <c r="B7" s="9">
        <v>90</v>
      </c>
      <c r="C7" s="2"/>
      <c r="D7" s="2"/>
      <c r="E7" s="6" t="s">
        <v>8</v>
      </c>
      <c r="F7" s="7">
        <f>F5-F6</f>
        <v>7.5178490903551332E-2</v>
      </c>
      <c r="G7" s="2"/>
      <c r="H7" s="2"/>
    </row>
    <row r="8" spans="1:8" ht="19.2" customHeight="1">
      <c r="A8" s="2" t="s">
        <v>9</v>
      </c>
      <c r="B8" s="10">
        <v>0.2</v>
      </c>
      <c r="C8" s="2"/>
      <c r="D8" s="2"/>
      <c r="E8" s="6" t="s">
        <v>10</v>
      </c>
      <c r="F8" s="11">
        <f>B25</f>
        <v>937395.61643835623</v>
      </c>
      <c r="G8" s="2"/>
      <c r="H8" s="2"/>
    </row>
    <row r="9" spans="1:8" ht="19.2" customHeight="1">
      <c r="A9" s="2" t="s">
        <v>11</v>
      </c>
      <c r="B9" s="10" t="s">
        <v>12</v>
      </c>
      <c r="C9" s="2"/>
      <c r="D9" s="2"/>
      <c r="E9" s="6" t="s">
        <v>13</v>
      </c>
      <c r="F9" s="11">
        <f>B28</f>
        <v>63604.38356164383</v>
      </c>
      <c r="G9" s="2"/>
      <c r="H9" s="2"/>
    </row>
    <row r="10" spans="1:8" ht="19.2" customHeight="1">
      <c r="A10" s="2" t="s">
        <v>14</v>
      </c>
      <c r="B10" s="10">
        <v>0.22</v>
      </c>
      <c r="C10" s="2"/>
      <c r="D10" s="2"/>
      <c r="E10" s="2"/>
      <c r="F10" s="2"/>
      <c r="G10" s="2"/>
      <c r="H10" s="2"/>
    </row>
    <row r="11" spans="1:8" ht="19.2" customHeight="1">
      <c r="A11" s="2"/>
      <c r="B11" s="2"/>
      <c r="C11" s="2"/>
      <c r="D11" s="2"/>
      <c r="E11" s="2"/>
      <c r="F11" s="2"/>
      <c r="G11" s="2"/>
      <c r="H11" s="2"/>
    </row>
    <row r="12" spans="1:8" ht="19.2" customHeight="1">
      <c r="A12" s="3" t="s">
        <v>15</v>
      </c>
      <c r="B12" s="3"/>
      <c r="C12" s="3"/>
      <c r="D12" s="3"/>
      <c r="E12" s="3"/>
      <c r="F12" s="3"/>
      <c r="G12" s="3"/>
      <c r="H12" s="3"/>
    </row>
    <row r="13" spans="1:8" ht="19.2" customHeight="1">
      <c r="A13" s="12" t="s">
        <v>16</v>
      </c>
      <c r="B13" s="12" t="s">
        <v>17</v>
      </c>
      <c r="C13" s="12" t="s">
        <v>18</v>
      </c>
      <c r="D13" s="12" t="s">
        <v>19</v>
      </c>
      <c r="E13" s="12" t="s">
        <v>20</v>
      </c>
      <c r="F13" s="12" t="s">
        <v>21</v>
      </c>
      <c r="G13" s="3"/>
      <c r="H13" s="3"/>
    </row>
    <row r="14" spans="1:8" ht="19.2" customHeight="1">
      <c r="A14" s="2" t="s">
        <v>22</v>
      </c>
      <c r="B14" s="10">
        <v>2E-3</v>
      </c>
      <c r="C14" s="9" t="s">
        <v>23</v>
      </c>
      <c r="D14" s="9" t="s">
        <v>12</v>
      </c>
      <c r="E14" s="13">
        <f>IF(C14="Сумма УПД",$B$5,$B$5*$B$6)*B14</f>
        <v>2000</v>
      </c>
      <c r="F14" s="13">
        <f>IF(D14="Авансом",E14*(1+$B$10),E14)</f>
        <v>2440</v>
      </c>
      <c r="G14" s="2"/>
      <c r="H14" s="2"/>
    </row>
    <row r="15" spans="1:8" ht="19.2" customHeight="1">
      <c r="A15" s="2" t="s">
        <v>24</v>
      </c>
      <c r="B15" s="10">
        <v>1E-3</v>
      </c>
      <c r="C15" s="9" t="s">
        <v>23</v>
      </c>
      <c r="D15" s="9" t="s">
        <v>25</v>
      </c>
      <c r="E15" s="13">
        <f>IF(C15="Сумма УПД",$B$5,$B$5*$B$6)*B15</f>
        <v>1000</v>
      </c>
      <c r="F15" s="13">
        <f>IF(D15="Авансом",E15*(1+$B$10),E15)</f>
        <v>1000</v>
      </c>
      <c r="G15" s="2"/>
      <c r="H15" s="2"/>
    </row>
    <row r="16" spans="1:8" ht="19.2" customHeight="1">
      <c r="A16" s="2" t="s">
        <v>26</v>
      </c>
      <c r="B16" s="10">
        <v>0</v>
      </c>
      <c r="C16" s="9" t="s">
        <v>23</v>
      </c>
      <c r="D16" s="9" t="s">
        <v>12</v>
      </c>
      <c r="E16" s="13">
        <f>IF(C16="Сумма УПД",$B$5,$B$5*$B$6)*B16</f>
        <v>0</v>
      </c>
      <c r="F16" s="13">
        <f>IF(D16="Авансом",E16*(1+$B$10),E16)</f>
        <v>0</v>
      </c>
      <c r="G16" s="2"/>
      <c r="H16" s="2"/>
    </row>
    <row r="17" spans="1:8" ht="19.2" customHeight="1">
      <c r="A17" s="2" t="s">
        <v>27</v>
      </c>
      <c r="B17" s="10">
        <v>0</v>
      </c>
      <c r="C17" s="9" t="s">
        <v>23</v>
      </c>
      <c r="D17" s="9" t="s">
        <v>25</v>
      </c>
      <c r="E17" s="13">
        <f>IF(C17="Сумма УПД",$B$5,$B$5*$B$6)*B17</f>
        <v>0</v>
      </c>
      <c r="F17" s="13">
        <f>IF(D17="Авансом",E17*(1+$B$10),E17)</f>
        <v>0</v>
      </c>
      <c r="G17" s="2"/>
      <c r="H17" s="2"/>
    </row>
    <row r="18" spans="1:8" ht="19.2" customHeight="1">
      <c r="A18" s="2" t="s">
        <v>28</v>
      </c>
      <c r="B18" s="10">
        <v>0</v>
      </c>
      <c r="C18" s="9" t="s">
        <v>23</v>
      </c>
      <c r="D18" s="9" t="s">
        <v>25</v>
      </c>
      <c r="E18" s="13">
        <f>IF(C18="Сумма УПД",$B$5,$B$5*$B$6)*B18</f>
        <v>0</v>
      </c>
      <c r="F18" s="13">
        <f>IF(D18="Авансом",E18*(1+$B$10),E18)</f>
        <v>0</v>
      </c>
      <c r="G18" s="2"/>
      <c r="H18" s="2"/>
    </row>
    <row r="19" spans="1:8" ht="19.2" customHeight="1">
      <c r="A19" s="2"/>
      <c r="B19" s="2"/>
      <c r="C19" s="2"/>
      <c r="D19" s="2"/>
      <c r="E19" s="2"/>
      <c r="F19" s="2"/>
      <c r="G19" s="2"/>
      <c r="H19" s="2"/>
    </row>
    <row r="20" spans="1:8" ht="19.2" customHeight="1">
      <c r="A20" s="3" t="s">
        <v>29</v>
      </c>
      <c r="B20" s="3"/>
      <c r="C20" s="3"/>
      <c r="D20" s="3"/>
      <c r="E20" s="3"/>
      <c r="F20" s="3"/>
      <c r="G20" s="3"/>
      <c r="H20" s="3"/>
    </row>
    <row r="21" spans="1:8" ht="19.2" customHeight="1">
      <c r="A21" s="2" t="s">
        <v>30</v>
      </c>
      <c r="B21" s="13">
        <f>B5*B6</f>
        <v>1000000</v>
      </c>
      <c r="C21" s="2"/>
      <c r="D21" s="2"/>
      <c r="E21" s="2"/>
      <c r="F21" s="2"/>
      <c r="G21" s="2"/>
      <c r="H21" s="2"/>
    </row>
    <row r="22" spans="1:8" ht="19.2" customHeight="1">
      <c r="A22" s="2" t="s">
        <v>31</v>
      </c>
      <c r="B22" s="13">
        <f>B5*B8*B7/365</f>
        <v>49315.068493150684</v>
      </c>
      <c r="C22" s="2"/>
      <c r="D22" s="2"/>
      <c r="E22" s="2"/>
      <c r="F22" s="2"/>
      <c r="G22" s="2"/>
      <c r="H22" s="2"/>
    </row>
    <row r="23" spans="1:8" ht="19.2" customHeight="1">
      <c r="A23" s="2" t="s">
        <v>32</v>
      </c>
      <c r="B23" s="13">
        <f>IF(B9="Авансом",B22*(1+B10),B22)</f>
        <v>60164.38356164383</v>
      </c>
      <c r="C23" s="2"/>
      <c r="D23" s="2"/>
      <c r="E23" s="2"/>
      <c r="F23" s="2"/>
      <c r="G23" s="2"/>
      <c r="H23" s="2"/>
    </row>
    <row r="24" spans="1:8" ht="19.2" customHeight="1">
      <c r="A24" s="2" t="s">
        <v>33</v>
      </c>
      <c r="B24" s="13">
        <f>SUMIF(D14:D18,"Авансом",F14:F18)</f>
        <v>2440</v>
      </c>
      <c r="C24" s="2"/>
      <c r="D24" s="2"/>
      <c r="E24" s="2"/>
      <c r="F24" s="2"/>
      <c r="G24" s="2"/>
      <c r="H24" s="2"/>
    </row>
    <row r="25" spans="1:8" ht="19.2" customHeight="1">
      <c r="A25" s="2" t="s">
        <v>10</v>
      </c>
      <c r="B25" s="13">
        <f>B21-IF(B9="Авансом",B23,0)-B24</f>
        <v>937395.61643835623</v>
      </c>
      <c r="C25" s="2"/>
      <c r="D25" s="2"/>
      <c r="E25" s="2"/>
      <c r="F25" s="2"/>
      <c r="G25" s="2"/>
      <c r="H25" s="2"/>
    </row>
    <row r="26" spans="1:8" ht="19.2" customHeight="1">
      <c r="A26" s="2" t="s">
        <v>34</v>
      </c>
      <c r="B26" s="13">
        <f>SUMIF(D14:D18,"В конце",F14:F18)</f>
        <v>1000</v>
      </c>
      <c r="C26" s="2"/>
      <c r="D26" s="2"/>
      <c r="E26" s="2"/>
      <c r="F26" s="2"/>
      <c r="G26" s="2"/>
      <c r="H26" s="2"/>
    </row>
    <row r="27" spans="1:8" ht="19.2" customHeight="1">
      <c r="A27" s="2" t="s">
        <v>35</v>
      </c>
      <c r="B27" s="13">
        <f>IF(B9="В конце",B23,0)</f>
        <v>0</v>
      </c>
      <c r="C27" s="2"/>
      <c r="D27" s="2"/>
      <c r="E27" s="2"/>
      <c r="F27" s="2"/>
      <c r="G27" s="2"/>
      <c r="H27" s="2"/>
    </row>
    <row r="28" spans="1:8" ht="19.2" customHeight="1">
      <c r="A28" s="2" t="s">
        <v>13</v>
      </c>
      <c r="B28" s="13">
        <f>B24+B26+B27+IF(B9="Авансом",B23,0)</f>
        <v>63604.38356164383</v>
      </c>
      <c r="C28" s="2"/>
      <c r="D28" s="2"/>
      <c r="E28" s="2"/>
      <c r="F28" s="2"/>
      <c r="G28" s="2"/>
      <c r="H28" s="2"/>
    </row>
    <row r="29" spans="1:8" ht="19.2" customHeight="1">
      <c r="A29" s="2" t="s">
        <v>36</v>
      </c>
      <c r="B29" s="13">
        <f>B25</f>
        <v>937395.61643835623</v>
      </c>
      <c r="C29" s="2"/>
      <c r="D29" s="2"/>
      <c r="E29" s="2"/>
      <c r="F29" s="2"/>
      <c r="G29" s="2"/>
      <c r="H29" s="2"/>
    </row>
    <row r="30" spans="1:8" ht="19.2" customHeight="1">
      <c r="A30" s="2" t="s">
        <v>37</v>
      </c>
      <c r="B30" s="14">
        <f>IFERROR(B28/B29*365/B7,0)</f>
        <v>0.27517849090355134</v>
      </c>
      <c r="C30" s="2"/>
      <c r="D30" s="2"/>
      <c r="E30" s="2"/>
      <c r="F30" s="2"/>
      <c r="G30" s="2"/>
      <c r="H30" s="2"/>
    </row>
    <row r="31" spans="1:8" ht="19.2" customHeight="1">
      <c r="A31" s="2"/>
      <c r="B31" s="2"/>
      <c r="C31" s="2"/>
      <c r="D31" s="2"/>
      <c r="E31" s="2"/>
      <c r="F31" s="2"/>
      <c r="G31" s="2"/>
      <c r="H31" s="2"/>
    </row>
    <row r="32" spans="1:8" ht="19.2" customHeight="1">
      <c r="A32" s="2" t="s">
        <v>38</v>
      </c>
      <c r="B32" s="2" t="s">
        <v>41</v>
      </c>
      <c r="C32" s="2"/>
      <c r="D32" s="2"/>
      <c r="E32" s="2"/>
      <c r="F32" s="2"/>
      <c r="G32" s="2"/>
      <c r="H32" s="2"/>
    </row>
  </sheetData>
  <mergeCells count="2">
    <mergeCell ref="A1:H1"/>
    <mergeCell ref="A2:H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000-000000000000}">
          <x14:formula1>
            <xm:f>Справочник!$A$2:$A$3</xm:f>
          </x14:formula1>
          <xm:sqref>B9 D14:D18</xm:sqref>
        </x14:dataValidation>
        <x14:dataValidation type="list" xr:uid="{00000000-0002-0000-0000-000002000000}">
          <x14:formula1>
            <xm:f>Справочник!$B$2:$B$3</xm:f>
          </x14:formula1>
          <xm:sqref>C14:C18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defaultRowHeight="13.8"/>
  <cols>
    <col min="1" max="2" width="22" customWidth="1"/>
  </cols>
  <sheetData>
    <row r="1" spans="1:2">
      <c r="A1" s="1" t="s">
        <v>19</v>
      </c>
      <c r="B1" s="1" t="s">
        <v>18</v>
      </c>
    </row>
    <row r="2" spans="1:2">
      <c r="A2" t="s">
        <v>12</v>
      </c>
      <c r="B2" t="s">
        <v>23</v>
      </c>
    </row>
    <row r="3" spans="1:2">
      <c r="A3" t="s">
        <v>25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Калькулятор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FINFACTORY2</cp:lastModifiedBy>
  <dcterms:modified xsi:type="dcterms:W3CDTF">2026-06-30T14:50:32Z</dcterms:modified>
</cp:coreProperties>
</file>